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55" activeTab="0"/>
  </bookViews>
  <sheets>
    <sheet name="Tarif au 1er septembre 2019" sheetId="1" r:id="rId1"/>
    <sheet name="Tarif ALSH" sheetId="2" state="hidden" r:id="rId2"/>
    <sheet name="msa" sheetId="3" state="hidden" r:id="rId3"/>
    <sheet name="Feuil2" sheetId="4" state="hidden" r:id="rId4"/>
    <sheet name="Feuil3" sheetId="5" state="hidden" r:id="rId5"/>
    <sheet name="Feuil4" sheetId="6" state="hidden" r:id="rId6"/>
    <sheet name="Feuil5" sheetId="7" state="hidden" r:id="rId7"/>
    <sheet name="Feuil6" sheetId="8" state="hidden" r:id="rId8"/>
  </sheets>
  <definedNames/>
  <calcPr fullCalcOnLoad="1"/>
</workbook>
</file>

<file path=xl/comments2.xml><?xml version="1.0" encoding="utf-8"?>
<comments xmlns="http://schemas.openxmlformats.org/spreadsheetml/2006/main">
  <authors>
    <author>vir</author>
    <author>Virginie</author>
  </authors>
  <commentList>
    <comment ref="B7" authorId="0">
      <text>
        <r>
          <rPr>
            <b/>
            <sz val="12"/>
            <rFont val="Tahoma"/>
            <family val="2"/>
          </rPr>
          <t>Quotient Familial à entrer dans cellules jaunes</t>
        </r>
      </text>
    </comment>
    <comment ref="H8" authorId="1">
      <text>
        <r>
          <rPr>
            <b/>
            <sz val="10"/>
            <rFont val="Tahoma"/>
            <family val="2"/>
          </rPr>
          <t>aide CAF déduite</t>
        </r>
      </text>
    </comment>
    <comment ref="I8" authorId="1">
      <text>
        <r>
          <rPr>
            <b/>
            <sz val="9"/>
            <rFont val="Tahoma"/>
            <family val="2"/>
          </rPr>
          <t>aide CAF déduite</t>
        </r>
      </text>
    </comment>
    <comment ref="J8" authorId="1">
      <text>
        <r>
          <rPr>
            <b/>
            <sz val="9"/>
            <rFont val="Tahoma"/>
            <family val="2"/>
          </rPr>
          <t>aide CAF déduite</t>
        </r>
        <r>
          <rPr>
            <sz val="9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9"/>
            <rFont val="Tahoma"/>
            <family val="2"/>
          </rPr>
          <t>aide CAF déduite</t>
        </r>
      </text>
    </comment>
    <comment ref="J10" authorId="1">
      <text>
        <r>
          <rPr>
            <b/>
            <sz val="9"/>
            <rFont val="Tahoma"/>
            <family val="2"/>
          </rPr>
          <t>aide CAF déduite</t>
        </r>
        <r>
          <rPr>
            <sz val="9"/>
            <rFont val="Tahoma"/>
            <family val="2"/>
          </rPr>
          <t xml:space="preserve">
</t>
        </r>
      </text>
    </comment>
    <comment ref="I10" authorId="1">
      <text>
        <r>
          <rPr>
            <b/>
            <sz val="9"/>
            <rFont val="Tahoma"/>
            <family val="2"/>
          </rPr>
          <t>aide CAF déduite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Virginie Fauchard</author>
  </authors>
  <commentList>
    <comment ref="C2" authorId="0">
      <text>
        <r>
          <rPr>
            <b/>
            <sz val="9"/>
            <rFont val="Tahoma"/>
            <family val="2"/>
          </rPr>
          <t>Virginie Fauchard:</t>
        </r>
        <r>
          <rPr>
            <sz val="9"/>
            <rFont val="Tahoma"/>
            <family val="2"/>
          </rPr>
          <t xml:space="preserve">
28 en 2014</t>
        </r>
      </text>
    </comment>
    <comment ref="C4" authorId="0">
      <text>
        <r>
          <rPr>
            <b/>
            <sz val="9"/>
            <rFont val="Tahoma"/>
            <family val="2"/>
          </rPr>
          <t>Virginie Fauchard:</t>
        </r>
        <r>
          <rPr>
            <sz val="9"/>
            <rFont val="Tahoma"/>
            <family val="2"/>
          </rPr>
          <t xml:space="preserve">
25 en 2014</t>
        </r>
      </text>
    </comment>
    <comment ref="C6" authorId="0">
      <text>
        <r>
          <rPr>
            <b/>
            <sz val="9"/>
            <rFont val="Tahoma"/>
            <family val="2"/>
          </rPr>
          <t>Virginie Fauchard:</t>
        </r>
        <r>
          <rPr>
            <sz val="9"/>
            <rFont val="Tahoma"/>
            <family val="2"/>
          </rPr>
          <t xml:space="preserve">
18 en 2014</t>
        </r>
      </text>
    </comment>
    <comment ref="C8" authorId="0">
      <text>
        <r>
          <rPr>
            <b/>
            <sz val="9"/>
            <rFont val="Tahoma"/>
            <family val="2"/>
          </rPr>
          <t>Virginie Fauchard:</t>
        </r>
        <r>
          <rPr>
            <sz val="9"/>
            <rFont val="Tahoma"/>
            <family val="2"/>
          </rPr>
          <t xml:space="preserve">
14 en 2014</t>
        </r>
      </text>
    </comment>
    <comment ref="C10" authorId="0">
      <text>
        <r>
          <rPr>
            <b/>
            <sz val="9"/>
            <rFont val="Tahoma"/>
            <family val="2"/>
          </rPr>
          <t>Virginie Fauchard:</t>
        </r>
        <r>
          <rPr>
            <sz val="9"/>
            <rFont val="Tahoma"/>
            <family val="2"/>
          </rPr>
          <t xml:space="preserve">
10 en 2014</t>
        </r>
      </text>
    </comment>
  </commentList>
</comments>
</file>

<file path=xl/sharedStrings.xml><?xml version="1.0" encoding="utf-8"?>
<sst xmlns="http://schemas.openxmlformats.org/spreadsheetml/2006/main" count="61" uniqueCount="58">
  <si>
    <t>QF'&lt;550</t>
  </si>
  <si>
    <t>551&lt;'QF'&lt;770</t>
  </si>
  <si>
    <t>771&lt;'QF'&lt;1000</t>
  </si>
  <si>
    <t>QF'&gt;1501</t>
  </si>
  <si>
    <t>à la 1/2 heure</t>
  </si>
  <si>
    <t>MERCREDI</t>
  </si>
  <si>
    <t>VACANCES</t>
  </si>
  <si>
    <t>PERI SCOLAIRE / PERI LOISIRS / PERI CENTRE</t>
  </si>
  <si>
    <t>Demie-Journée            sans repas *</t>
  </si>
  <si>
    <t>Demie-Journée           avec repas*</t>
  </si>
  <si>
    <t>* Uniquement aux petites vacances</t>
  </si>
  <si>
    <t>QF famille                        ( à rentrer)</t>
  </si>
  <si>
    <t>QF1 journée</t>
  </si>
  <si>
    <t>QF1demie- journée</t>
  </si>
  <si>
    <t>QF2 journée</t>
  </si>
  <si>
    <t>QF2demie- journée</t>
  </si>
  <si>
    <t xml:space="preserve">       CAF</t>
  </si>
  <si>
    <t xml:space="preserve">       MSA</t>
  </si>
  <si>
    <t>Demie-Journée           avec repas (2)</t>
  </si>
  <si>
    <t>Mercredi</t>
  </si>
  <si>
    <t>VACANCES SPORTIVES ARTISTIQUES ET CULTURELLES</t>
  </si>
  <si>
    <t>Quotient familial</t>
  </si>
  <si>
    <t xml:space="preserve"> AIDE MSA POUR ALSH (par jour)</t>
  </si>
  <si>
    <t xml:space="preserve"> AIDE MSA POUR SEJOUR ( par jour)</t>
  </si>
  <si>
    <t>T1</t>
  </si>
  <si>
    <t>0 à 550€</t>
  </si>
  <si>
    <t>T2</t>
  </si>
  <si>
    <t>551€ à 780€</t>
  </si>
  <si>
    <t>T3</t>
  </si>
  <si>
    <t>781€ à 990€</t>
  </si>
  <si>
    <t>T4</t>
  </si>
  <si>
    <t>991€ à 1130€</t>
  </si>
  <si>
    <t>T5</t>
  </si>
  <si>
    <t>1131€ à 1350€</t>
  </si>
  <si>
    <t>T6</t>
  </si>
  <si>
    <t>&gt;1351</t>
  </si>
  <si>
    <t>Tarif 1</t>
  </si>
  <si>
    <t>Tarif 2</t>
  </si>
  <si>
    <t>§%</t>
  </si>
  <si>
    <t>A l'heure</t>
  </si>
  <si>
    <t>Repas</t>
  </si>
  <si>
    <t>A l'unité</t>
  </si>
  <si>
    <t>1001&lt;QF&lt;1200</t>
  </si>
  <si>
    <t>repas</t>
  </si>
  <si>
    <t xml:space="preserve">Demie-Journée            </t>
  </si>
  <si>
    <t>Péri Scolaire                                  &amp; Péri loisirs (1)</t>
  </si>
  <si>
    <t>(1) avant ou après l'école</t>
  </si>
  <si>
    <t>(1) avant ou après l'accueil du mercredi</t>
  </si>
  <si>
    <t>Demie journée</t>
  </si>
  <si>
    <t>Journée</t>
  </si>
  <si>
    <t xml:space="preserve">Journée            </t>
  </si>
  <si>
    <t>1201&lt;QF&lt;1500</t>
  </si>
  <si>
    <t>Tarifs des Accueils Périscolaire et Mercredi
pour l'année scolaire 2019-2020</t>
  </si>
  <si>
    <t>Tarifs année 2019-2020</t>
  </si>
  <si>
    <t>Forfait journée</t>
  </si>
  <si>
    <t>Forfait annuel demi-journée</t>
  </si>
  <si>
    <t>Forfait annuel
demi-journée</t>
  </si>
  <si>
    <t>Forfait annuel 
journée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</si>
</sst>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Tahoma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2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Arial Narrow"/>
      <family val="2"/>
    </font>
    <font>
      <sz val="8"/>
      <color indexed="8"/>
      <name val="Arial"/>
      <family val="2"/>
    </font>
    <font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4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2" fontId="0" fillId="0" borderId="10" xfId="0" applyNumberFormat="1" applyFill="1" applyBorder="1" applyAlignment="1" applyProtection="1">
      <alignment horizontal="center" vertical="center" wrapText="1"/>
      <protection hidden="1"/>
    </xf>
    <xf numFmtId="2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 quotePrefix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164" fontId="11" fillId="34" borderId="11" xfId="0" applyNumberFormat="1" applyFont="1" applyFill="1" applyBorder="1" applyAlignment="1" applyProtection="1">
      <alignment horizontal="center" vertical="center" wrapText="1"/>
      <protection hidden="1"/>
    </xf>
    <xf numFmtId="164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4" fillId="8" borderId="11" xfId="21" applyNumberFormat="1" applyFont="1" applyBorder="1" applyAlignment="1" applyProtection="1">
      <alignment horizontal="center" vertical="center" wrapText="1"/>
      <protection hidden="1"/>
    </xf>
    <xf numFmtId="164" fontId="14" fillId="8" borderId="12" xfId="21" applyNumberFormat="1" applyFont="1" applyBorder="1" applyAlignment="1" applyProtection="1">
      <alignment horizontal="center" vertical="center" wrapText="1"/>
      <protection hidden="1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164" fontId="14" fillId="8" borderId="15" xfId="21" applyNumberFormat="1" applyFont="1" applyBorder="1" applyAlignment="1" applyProtection="1">
      <alignment horizontal="center" vertical="center" wrapText="1"/>
      <protection hidden="1"/>
    </xf>
    <xf numFmtId="49" fontId="14" fillId="8" borderId="15" xfId="21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2" fontId="0" fillId="0" borderId="10" xfId="0" applyNumberFormat="1" applyFill="1" applyBorder="1" applyAlignment="1" applyProtection="1">
      <alignment horizontal="center" vertical="center" wrapText="1"/>
      <protection hidden="1"/>
    </xf>
    <xf numFmtId="0" fontId="0" fillId="35" borderId="13" xfId="0" applyNumberFormat="1" applyFill="1" applyBorder="1" applyAlignment="1" applyProtection="1">
      <alignment horizontal="center" vertical="center" wrapText="1"/>
      <protection locked="0"/>
    </xf>
    <xf numFmtId="164" fontId="14" fillId="8" borderId="16" xfId="21" applyNumberFormat="1" applyFont="1" applyBorder="1" applyAlignment="1" applyProtection="1">
      <alignment vertical="center" wrapText="1"/>
      <protection hidden="1"/>
    </xf>
    <xf numFmtId="164" fontId="14" fillId="8" borderId="15" xfId="21" applyNumberFormat="1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 wrapText="1"/>
      <protection hidden="1"/>
    </xf>
    <xf numFmtId="165" fontId="13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15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64" fontId="14" fillId="8" borderId="22" xfId="21" applyNumberFormat="1" applyFont="1" applyBorder="1" applyAlignment="1" applyProtection="1">
      <alignment horizontal="center" vertical="center" wrapText="1"/>
      <protection hidden="1"/>
    </xf>
    <xf numFmtId="164" fontId="14" fillId="8" borderId="21" xfId="21" applyNumberFormat="1" applyFont="1" applyBorder="1" applyAlignment="1" applyProtection="1">
      <alignment horizontal="center" vertical="center" wrapText="1"/>
      <protection hidden="1"/>
    </xf>
    <xf numFmtId="164" fontId="14" fillId="8" borderId="16" xfId="21" applyNumberFormat="1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164" fontId="11" fillId="34" borderId="22" xfId="0" applyNumberFormat="1" applyFont="1" applyFill="1" applyBorder="1" applyAlignment="1" applyProtection="1">
      <alignment horizontal="center" vertical="center" wrapText="1"/>
      <protection hidden="1"/>
    </xf>
    <xf numFmtId="164" fontId="11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2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3" xfId="0" applyNumberFormat="1" applyFill="1" applyBorder="1" applyAlignment="1" applyProtection="1">
      <alignment horizontal="center" vertical="center" wrapText="1"/>
      <protection locked="0"/>
    </xf>
    <xf numFmtId="0" fontId="0" fillId="35" borderId="23" xfId="0" applyNumberForma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1" fillId="34" borderId="1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3" xfId="0" applyNumberForma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11" fillId="34" borderId="10" xfId="0" applyFont="1" applyFill="1" applyBorder="1" applyAlignment="1" applyProtection="1" quotePrefix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ont>
        <b val="0"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2</xdr:row>
      <xdr:rowOff>104775</xdr:rowOff>
    </xdr:from>
    <xdr:to>
      <xdr:col>4</xdr:col>
      <xdr:colOff>466725</xdr:colOff>
      <xdr:row>4</xdr:row>
      <xdr:rowOff>180975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866900" y="2047875"/>
          <a:ext cx="3838575" cy="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Sélectionnez votre régime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(CAF ou MSA)</a:t>
          </a:r>
        </a:p>
      </xdr:txBody>
    </xdr:sp>
    <xdr:clientData/>
  </xdr:twoCellAnchor>
  <xdr:twoCellAnchor>
    <xdr:from>
      <xdr:col>4</xdr:col>
      <xdr:colOff>476250</xdr:colOff>
      <xdr:row>4</xdr:row>
      <xdr:rowOff>38100</xdr:rowOff>
    </xdr:from>
    <xdr:to>
      <xdr:col>4</xdr:col>
      <xdr:colOff>1076325</xdr:colOff>
      <xdr:row>6</xdr:row>
      <xdr:rowOff>180975</xdr:rowOff>
    </xdr:to>
    <xdr:sp>
      <xdr:nvSpPr>
        <xdr:cNvPr id="2" name="Connecteur droit avec flèche 3"/>
        <xdr:cNvSpPr>
          <a:spLocks/>
        </xdr:cNvSpPr>
      </xdr:nvSpPr>
      <xdr:spPr>
        <a:xfrm>
          <a:off x="5715000" y="2047875"/>
          <a:ext cx="600075" cy="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6</xdr:row>
      <xdr:rowOff>161925</xdr:rowOff>
    </xdr:from>
    <xdr:to>
      <xdr:col>4</xdr:col>
      <xdr:colOff>457200</xdr:colOff>
      <xdr:row>10</xdr:row>
      <xdr:rowOff>142875</xdr:rowOff>
    </xdr:to>
    <xdr:sp>
      <xdr:nvSpPr>
        <xdr:cNvPr id="3" name="ZoneTexte 8"/>
        <xdr:cNvSpPr txBox="1">
          <a:spLocks noChangeArrowheads="1"/>
        </xdr:cNvSpPr>
      </xdr:nvSpPr>
      <xdr:spPr>
        <a:xfrm>
          <a:off x="1885950" y="2047875"/>
          <a:ext cx="3810000" cy="438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Saisissez votre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Quotient Familial</a:t>
          </a:r>
        </a:p>
      </xdr:txBody>
    </xdr:sp>
    <xdr:clientData/>
  </xdr:twoCellAnchor>
  <xdr:twoCellAnchor>
    <xdr:from>
      <xdr:col>4</xdr:col>
      <xdr:colOff>428625</xdr:colOff>
      <xdr:row>7</xdr:row>
      <xdr:rowOff>142875</xdr:rowOff>
    </xdr:from>
    <xdr:to>
      <xdr:col>5</xdr:col>
      <xdr:colOff>19050</xdr:colOff>
      <xdr:row>9</xdr:row>
      <xdr:rowOff>104775</xdr:rowOff>
    </xdr:to>
    <xdr:sp>
      <xdr:nvSpPr>
        <xdr:cNvPr id="4" name="Connecteur droit avec flèche 11"/>
        <xdr:cNvSpPr>
          <a:spLocks/>
        </xdr:cNvSpPr>
      </xdr:nvSpPr>
      <xdr:spPr>
        <a:xfrm>
          <a:off x="5667375" y="2047875"/>
          <a:ext cx="952500" cy="295275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0</xdr:row>
      <xdr:rowOff>180975</xdr:rowOff>
    </xdr:from>
    <xdr:to>
      <xdr:col>2</xdr:col>
      <xdr:colOff>228600</xdr:colOff>
      <xdr:row>0</xdr:row>
      <xdr:rowOff>1847850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0975"/>
          <a:ext cx="2352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tabSelected="1" zoomScalePageLayoutView="0" workbookViewId="0" topLeftCell="A1">
      <selection activeCell="F11" sqref="F11"/>
    </sheetView>
  </sheetViews>
  <sheetFormatPr defaultColWidth="11.421875" defaultRowHeight="15"/>
  <cols>
    <col min="1" max="1" width="14.00390625" style="1" customWidth="1"/>
    <col min="2" max="2" width="23.7109375" style="1" customWidth="1"/>
    <col min="3" max="6" width="20.421875" style="1" customWidth="1"/>
    <col min="7" max="9" width="16.28125" style="1" hidden="1" customWidth="1"/>
    <col min="10" max="10" width="11.421875" style="1" customWidth="1"/>
    <col min="11" max="11" width="11.421875" style="1" hidden="1" customWidth="1"/>
    <col min="12" max="12" width="6.57421875" style="1" hidden="1" customWidth="1"/>
    <col min="13" max="13" width="10.00390625" style="1" hidden="1" customWidth="1"/>
    <col min="14" max="14" width="9.7109375" style="1" customWidth="1"/>
    <col min="15" max="15" width="7.421875" style="1" customWidth="1"/>
    <col min="16" max="16384" width="11.421875" style="1" customWidth="1"/>
  </cols>
  <sheetData>
    <row r="1" spans="1:11" ht="150" customHeight="1">
      <c r="A1" s="38"/>
      <c r="B1" s="38"/>
      <c r="C1" s="50" t="s">
        <v>52</v>
      </c>
      <c r="D1" s="50"/>
      <c r="E1" s="50"/>
      <c r="F1" s="50"/>
      <c r="G1" s="50"/>
      <c r="H1" s="50"/>
      <c r="I1" s="50"/>
      <c r="J1" s="50"/>
      <c r="K1" s="38"/>
    </row>
    <row r="2" ht="11.25" customHeight="1"/>
    <row r="3" ht="15" hidden="1"/>
    <row r="4" ht="15" hidden="1"/>
    <row r="5" ht="15" hidden="1"/>
    <row r="6" ht="7.5" customHeight="1" hidden="1"/>
    <row r="7" ht="15" hidden="1"/>
    <row r="8" ht="15" hidden="1">
      <c r="F8" s="19" t="s">
        <v>38</v>
      </c>
    </row>
    <row r="10" ht="8.25" customHeight="1" thickBot="1"/>
    <row r="11" spans="5:13" ht="17.25" thickBot="1" thickTop="1">
      <c r="E11" s="21"/>
      <c r="F11" s="22"/>
      <c r="L11" s="19">
        <v>2</v>
      </c>
      <c r="M11" s="20" t="s">
        <v>16</v>
      </c>
    </row>
    <row r="12" spans="12:13" ht="15.75" thickTop="1">
      <c r="L12" s="19"/>
      <c r="M12" s="19" t="s">
        <v>17</v>
      </c>
    </row>
    <row r="13" ht="15.75" hidden="1" thickTop="1"/>
    <row r="14" ht="15" hidden="1"/>
    <row r="15" ht="52.5" customHeight="1" thickBot="1"/>
    <row r="16" spans="2:11" ht="45.75" customHeight="1" thickBot="1">
      <c r="B16" s="24" t="s">
        <v>45</v>
      </c>
      <c r="C16" s="47" t="s">
        <v>19</v>
      </c>
      <c r="D16" s="48"/>
      <c r="E16" s="48"/>
      <c r="F16" s="48"/>
      <c r="G16" s="49"/>
      <c r="H16" s="37" t="s">
        <v>40</v>
      </c>
      <c r="I16" s="36"/>
      <c r="J16" s="27" t="s">
        <v>40</v>
      </c>
      <c r="K16" s="36"/>
    </row>
    <row r="17" spans="2:11" ht="45" customHeight="1" thickBot="1">
      <c r="B17" s="24" t="s">
        <v>39</v>
      </c>
      <c r="C17" s="25" t="s">
        <v>44</v>
      </c>
      <c r="D17" s="25" t="s">
        <v>56</v>
      </c>
      <c r="E17" s="25" t="s">
        <v>50</v>
      </c>
      <c r="F17" s="25" t="s">
        <v>57</v>
      </c>
      <c r="G17" s="25"/>
      <c r="H17" s="25" t="s">
        <v>41</v>
      </c>
      <c r="I17" s="25" t="s">
        <v>18</v>
      </c>
      <c r="J17" s="24" t="s">
        <v>41</v>
      </c>
      <c r="K17" s="28" t="s">
        <v>37</v>
      </c>
    </row>
    <row r="18" spans="2:11" s="30" customFormat="1" ht="23.25" customHeight="1" thickBot="1">
      <c r="B18" s="44">
        <f>IF(F11="","",VLOOKUP($F$11,'Tarif ALSH'!$B$7:$J$14,2,FALSE))</f>
      </c>
      <c r="C18" s="44">
        <f>IF(F11="","",VLOOKUP($F$11,'Tarif ALSH'!$B$7:$J$15,3,FALSE))</f>
      </c>
      <c r="D18" s="45">
        <f>IF(F11="","",VLOOKUP($F$11,'Tarif ALSH'!$B$7:$J$15,5,FALSE))</f>
      </c>
      <c r="E18" s="44">
        <f>IF(F11="","",VLOOKUP($F$11,'Tarif ALSH'!$B$7:$J$15,4,FALSE))</f>
      </c>
      <c r="F18" s="44">
        <f>IF($F$11="","",VLOOKUP($F$11,'Tarif ALSH'!$B$7:$J$15,6,FALSE))</f>
      </c>
      <c r="G18" s="43">
        <f>IF($F$11="","",VLOOKUP($F$11,'Tarif ALSH'!$B$7:$J$14,6,FALSE))</f>
      </c>
      <c r="H18" s="41">
        <f>IF($F$11="","",VLOOKUP($F$11,'Tarif ALSH'!$B$7:$J$14,7,FALSE))</f>
      </c>
      <c r="I18" s="41">
        <f>IF($F$11="","",VLOOKUP($F$11,'Tarif ALSH'!$B$7:$J$14,8,FALSE))</f>
      </c>
      <c r="J18" s="42">
        <f>IF($F$11="","",VLOOKUP($F$11,'Tarif ALSH'!$B$7:$L$14,10,FALSE))</f>
      </c>
      <c r="K18" s="40">
        <f>IF($F$11="","",VLOOKUP($F$11,'Tarif ALSH'!$B$7:$L$14,10,FALSE))</f>
      </c>
    </row>
    <row r="19" spans="2:11" s="30" customFormat="1" ht="23.25" customHeight="1">
      <c r="B19" s="31"/>
      <c r="C19" s="31"/>
      <c r="D19" s="31"/>
      <c r="E19" s="31"/>
      <c r="F19" s="31"/>
      <c r="G19" s="46">
        <f>IF(G20="","","Avec l'aide aux loisirs de la Caf déduite")</f>
      </c>
      <c r="H19" s="46"/>
      <c r="I19" s="46"/>
      <c r="J19" s="31"/>
      <c r="K19" s="31"/>
    </row>
    <row r="20" spans="2:11" s="30" customFormat="1" ht="23.25" customHeight="1">
      <c r="B20" s="31"/>
      <c r="C20" s="31"/>
      <c r="D20" s="31"/>
      <c r="E20" s="31"/>
      <c r="F20" s="31"/>
      <c r="G20" s="23">
        <f>IF($F$11="","",IF(AND($F$8="caf",'Tarif au 1er septembre 2019'!$F$11&lt;551),G18-'Tarif ALSH'!B16,IF(AND($F$8="caf",$F$11&gt;=551,$F$11&lt;771),G18-'Tarif ALSH'!B18,"")))</f>
      </c>
      <c r="H20" s="23">
        <f>IF($F$11="","",IF(AND($F$8="caf",'Tarif au 1er septembre 2019'!$F$11&lt;551),H18-'Tarif ALSH'!$B$17,IF(AND($F$8="caf",$F$11&gt;=551,$F$11&lt;771),H18-'Tarif ALSH'!$B$19,"")))</f>
      </c>
      <c r="I20" s="23">
        <f>IF($F$11="","",IF(AND($F$8="caf",'Tarif au 1er septembre 2019'!$F$11&lt;551),I18-'Tarif ALSH'!$B$17,IF(AND($F$8="caf",$F$11&gt;=551,$F$11&lt;771),I18-'Tarif ALSH'!$B$19,"")))</f>
      </c>
      <c r="J20" s="31"/>
      <c r="K20" s="31"/>
    </row>
    <row r="21" ht="15">
      <c r="B21" s="1" t="s">
        <v>46</v>
      </c>
    </row>
    <row r="22" ht="15">
      <c r="B22" s="1" t="s">
        <v>47</v>
      </c>
    </row>
    <row r="23" spans="2:11" ht="15"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2:11" ht="15"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2:11" ht="6.75" customHeight="1"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2:11" ht="15">
      <c r="B26" s="33"/>
      <c r="C26" s="33"/>
      <c r="D26" s="33"/>
      <c r="E26" s="33"/>
      <c r="F26" s="33"/>
      <c r="G26" s="33"/>
      <c r="H26" s="33"/>
      <c r="I26" s="33"/>
      <c r="J26" s="33"/>
      <c r="K26" s="33"/>
    </row>
  </sheetData>
  <sheetProtection password="CC55" sheet="1" selectLockedCells="1"/>
  <mergeCells count="3">
    <mergeCell ref="G19:I19"/>
    <mergeCell ref="C16:G16"/>
    <mergeCell ref="C1:J1"/>
  </mergeCells>
  <conditionalFormatting sqref="G19:I19">
    <cfRule type="expression" priority="2" dxfId="4" stopIfTrue="1">
      <formula>AND($F$8="caf",$F$11&lt;771)</formula>
    </cfRule>
  </conditionalFormatting>
  <conditionalFormatting sqref="H20:I20">
    <cfRule type="expression" priority="3" dxfId="5" stopIfTrue="1">
      <formula>AND($F$8="caf",$F$11&lt;771)</formula>
    </cfRule>
  </conditionalFormatting>
  <conditionalFormatting sqref="G18:I18">
    <cfRule type="expression" priority="4" dxfId="6" stopIfTrue="1">
      <formula>AND($F$11&lt;771,$F$8="caf")</formula>
    </cfRule>
  </conditionalFormatting>
  <conditionalFormatting sqref="G20">
    <cfRule type="expression" priority="5" dxfId="5" stopIfTrue="1">
      <formula>AND($F$8="caf",$F$11&lt;771)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75" zoomScaleNormal="75" zoomScalePageLayoutView="0" workbookViewId="0" topLeftCell="A1">
      <selection activeCell="Q12" sqref="Q12"/>
    </sheetView>
  </sheetViews>
  <sheetFormatPr defaultColWidth="11.421875" defaultRowHeight="15"/>
  <cols>
    <col min="1" max="2" width="19.140625" style="1" customWidth="1"/>
    <col min="3" max="3" width="30.57421875" style="1" customWidth="1"/>
    <col min="4" max="10" width="19.140625" style="1" customWidth="1"/>
    <col min="11" max="11" width="11.421875" style="1" customWidth="1"/>
    <col min="12" max="12" width="12.28125" style="1" hidden="1" customWidth="1"/>
    <col min="13" max="16384" width="11.421875" style="1" customWidth="1"/>
  </cols>
  <sheetData>
    <row r="1" spans="1:10" ht="15">
      <c r="A1" s="65" t="s">
        <v>53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15.75" thickBot="1">
      <c r="A2" s="68"/>
      <c r="B2" s="69"/>
      <c r="C2" s="69"/>
      <c r="D2" s="69"/>
      <c r="E2" s="69"/>
      <c r="F2" s="69"/>
      <c r="G2" s="69"/>
      <c r="H2" s="69"/>
      <c r="I2" s="69"/>
      <c r="J2" s="70"/>
    </row>
    <row r="3" ht="15"/>
    <row r="4" spans="1:10" ht="15.75" thickBot="1">
      <c r="A4" s="2"/>
      <c r="B4" s="2"/>
      <c r="C4" s="3"/>
      <c r="D4" s="3"/>
      <c r="E4" s="3"/>
      <c r="F4" s="3"/>
      <c r="G4" s="3"/>
      <c r="H4" s="3"/>
      <c r="I4" s="3"/>
      <c r="J4" s="3"/>
    </row>
    <row r="5" spans="1:12" ht="68.25" customHeight="1" thickBot="1">
      <c r="A5" s="4"/>
      <c r="B5" s="2"/>
      <c r="C5" s="16" t="s">
        <v>7</v>
      </c>
      <c r="D5" s="51" t="s">
        <v>5</v>
      </c>
      <c r="E5" s="52"/>
      <c r="F5" s="52"/>
      <c r="G5" s="59"/>
      <c r="H5" s="51" t="s">
        <v>6</v>
      </c>
      <c r="I5" s="52"/>
      <c r="J5" s="59"/>
      <c r="K5" s="51" t="s">
        <v>20</v>
      </c>
      <c r="L5" s="52"/>
    </row>
    <row r="6" spans="1:12" ht="47.25">
      <c r="A6" s="5"/>
      <c r="B6" s="6" t="s">
        <v>11</v>
      </c>
      <c r="C6" s="16" t="s">
        <v>4</v>
      </c>
      <c r="D6" s="17" t="s">
        <v>48</v>
      </c>
      <c r="E6" s="17" t="s">
        <v>49</v>
      </c>
      <c r="F6" s="17" t="s">
        <v>55</v>
      </c>
      <c r="G6" s="17" t="s">
        <v>54</v>
      </c>
      <c r="H6" s="17" t="s">
        <v>43</v>
      </c>
      <c r="I6" s="17" t="s">
        <v>8</v>
      </c>
      <c r="J6" s="17" t="s">
        <v>9</v>
      </c>
      <c r="K6" s="17" t="s">
        <v>36</v>
      </c>
      <c r="L6" s="26" t="s">
        <v>37</v>
      </c>
    </row>
    <row r="7" spans="1:12" ht="49.5" customHeight="1">
      <c r="A7" s="71" t="s">
        <v>0</v>
      </c>
      <c r="B7" s="56">
        <f>IF('Tarif au 1er septembre 2019'!$F$11="","",IF('Tarif au 1er septembre 2019'!F11&lt;551,'Tarif au 1er septembre 2019'!$F$11,""))</f>
      </c>
      <c r="C7" s="60">
        <v>0.96</v>
      </c>
      <c r="D7" s="54">
        <v>2.05</v>
      </c>
      <c r="E7" s="54">
        <v>4.1</v>
      </c>
      <c r="F7" s="54">
        <v>59.05</v>
      </c>
      <c r="G7" s="54">
        <v>118.1</v>
      </c>
      <c r="H7" s="39">
        <f>IF(B7="","",IF(B7*2.497%&gt;12.35,B7*2.497%,12.35))</f>
      </c>
      <c r="I7" s="11">
        <f>IF(B7="","",H7*50%)</f>
      </c>
      <c r="J7" s="11">
        <f>IF(B7="","",H7*70%)</f>
      </c>
      <c r="K7" s="54">
        <v>3</v>
      </c>
      <c r="L7" s="54">
        <f>IF(B7="","",10.4)</f>
      </c>
    </row>
    <row r="8" spans="1:12" ht="16.5" customHeight="1">
      <c r="A8" s="71"/>
      <c r="B8" s="57"/>
      <c r="C8" s="61"/>
      <c r="D8" s="55"/>
      <c r="E8" s="55"/>
      <c r="F8" s="55"/>
      <c r="G8" s="55"/>
      <c r="H8" s="13" t="e">
        <f>H7-9</f>
        <v>#VALUE!</v>
      </c>
      <c r="I8" s="13" t="e">
        <f>I7-4.5</f>
        <v>#VALUE!</v>
      </c>
      <c r="J8" s="13" t="e">
        <f>J7-4.5</f>
        <v>#VALUE!</v>
      </c>
      <c r="K8" s="55"/>
      <c r="L8" s="55"/>
    </row>
    <row r="9" spans="1:12" ht="49.5" customHeight="1">
      <c r="A9" s="53" t="s">
        <v>1</v>
      </c>
      <c r="B9" s="64">
        <f>IF(AND('Tarif au 1er septembre 2019'!$F$11&gt;=551,'Tarif au 1er septembre 2019'!$F$11&lt;771),'Tarif au 1er septembre 2019'!$F$11,"")</f>
      </c>
      <c r="C9" s="62">
        <v>1.16</v>
      </c>
      <c r="D9" s="58">
        <v>3.05</v>
      </c>
      <c r="E9" s="58">
        <v>6.1</v>
      </c>
      <c r="F9" s="58">
        <v>87.84</v>
      </c>
      <c r="G9" s="58">
        <v>175.68</v>
      </c>
      <c r="H9" s="11">
        <f>IF(B9="","",B9*1.827%)</f>
      </c>
      <c r="I9" s="11">
        <f>IF(B9="","",H9*50%)</f>
      </c>
      <c r="J9" s="11">
        <f>IF(B9="","",H9*70%)</f>
      </c>
      <c r="K9" s="58">
        <v>3</v>
      </c>
      <c r="L9" s="58">
        <f>IF(B9="","",14.01)</f>
      </c>
    </row>
    <row r="10" spans="1:12" ht="18" customHeight="1">
      <c r="A10" s="53"/>
      <c r="B10" s="64"/>
      <c r="C10" s="62"/>
      <c r="D10" s="58"/>
      <c r="E10" s="58"/>
      <c r="F10" s="58"/>
      <c r="G10" s="58"/>
      <c r="H10" s="13" t="e">
        <f>H9-4</f>
        <v>#VALUE!</v>
      </c>
      <c r="I10" s="13" t="e">
        <f>I9-2</f>
        <v>#VALUE!</v>
      </c>
      <c r="J10" s="13" t="e">
        <f>J9-2</f>
        <v>#VALUE!</v>
      </c>
      <c r="K10" s="58"/>
      <c r="L10" s="58"/>
    </row>
    <row r="11" spans="1:12" ht="49.5" customHeight="1">
      <c r="A11" s="15" t="s">
        <v>2</v>
      </c>
      <c r="B11" s="18">
        <f>IF(AND('Tarif au 1er septembre 2019'!$F$11&gt;=771,'Tarif au 1er septembre 2019'!$F$11&lt;1001),'Tarif au 1er septembre 2019'!$F$11,"")</f>
      </c>
      <c r="C11" s="11">
        <v>1.44</v>
      </c>
      <c r="D11" s="12">
        <v>4.1</v>
      </c>
      <c r="E11" s="12">
        <v>8.2</v>
      </c>
      <c r="F11" s="12">
        <v>118.08</v>
      </c>
      <c r="G11" s="12">
        <v>236.16</v>
      </c>
      <c r="H11" s="11">
        <f>IF(B11="","",IF(B11*1.248%&gt;10.08,B11*1.248%,10.08))</f>
      </c>
      <c r="I11" s="11">
        <f>IF(B11="","",H11*50%)</f>
      </c>
      <c r="J11" s="11">
        <f>IF(B11="","",H11*70%)</f>
      </c>
      <c r="K11" s="12">
        <v>3</v>
      </c>
      <c r="L11" s="12">
        <f>IF(B11="","",17.66)</f>
      </c>
    </row>
    <row r="12" spans="1:12" ht="49.5" customHeight="1">
      <c r="A12" s="15" t="s">
        <v>42</v>
      </c>
      <c r="B12" s="18">
        <f>IF(AND('Tarif au 1er septembre 2019'!$F$11&gt;=1001,'Tarif au 1er septembre 2019'!$F$11&lt;1201),'Tarif au 1er septembre 2019'!$F$11,"")</f>
      </c>
      <c r="C12" s="11">
        <v>1.56</v>
      </c>
      <c r="D12" s="12">
        <v>5.1</v>
      </c>
      <c r="E12" s="12">
        <v>10.2</v>
      </c>
      <c r="F12" s="12">
        <v>146.88</v>
      </c>
      <c r="G12" s="12">
        <v>293.76</v>
      </c>
      <c r="H12" s="11">
        <f>IF(B12="","",IF(B12*1.248%&lt;15.22,B12*1.248%,15.22))</f>
      </c>
      <c r="I12" s="11">
        <f>IF(B12="","",H12*50%)</f>
      </c>
      <c r="J12" s="11">
        <f>IF(B12="","",H12*70%)</f>
      </c>
      <c r="K12" s="12">
        <v>3</v>
      </c>
      <c r="L12" s="12">
        <f>IF(B12="","",21.82)</f>
      </c>
    </row>
    <row r="13" spans="1:12" ht="49.5" customHeight="1">
      <c r="A13" s="15" t="s">
        <v>51</v>
      </c>
      <c r="B13" s="35">
        <f>IF(AND('Tarif au 1er septembre 2019'!$F$11&gt;=1201,'Tarif au 1er septembre 2019'!$F$11&lt;1501),'Tarif au 1er septembre 2019'!$F$11,"")</f>
      </c>
      <c r="C13" s="34">
        <v>1.68</v>
      </c>
      <c r="D13" s="12">
        <v>6.1</v>
      </c>
      <c r="E13" s="12">
        <v>12.2</v>
      </c>
      <c r="F13" s="12">
        <v>176.25</v>
      </c>
      <c r="G13" s="12">
        <v>352.51</v>
      </c>
      <c r="H13" s="34"/>
      <c r="I13" s="34"/>
      <c r="J13" s="34"/>
      <c r="K13" s="12">
        <v>3</v>
      </c>
      <c r="L13" s="12"/>
    </row>
    <row r="14" spans="1:12" ht="49.5" customHeight="1">
      <c r="A14" s="14" t="s">
        <v>3</v>
      </c>
      <c r="B14" s="18">
        <f>IF('Tarif au 1er septembre 2019'!$F$11&gt;=1501,'Tarif au 1er septembre 2019'!$F$11,"")</f>
      </c>
      <c r="C14" s="11">
        <v>1.76</v>
      </c>
      <c r="D14" s="12">
        <v>7.15</v>
      </c>
      <c r="E14" s="12">
        <v>14.3</v>
      </c>
      <c r="F14" s="12">
        <v>205.92</v>
      </c>
      <c r="G14" s="12">
        <v>411.84</v>
      </c>
      <c r="H14" s="11">
        <f>IF(B14="","",IF(B14*1.035%&lt;18.73,B14*1.035%,18.73))</f>
      </c>
      <c r="I14" s="11">
        <f>IF(B14="","",H14*50%)</f>
      </c>
      <c r="J14" s="11">
        <f>IF(B14="","",H14*70%)</f>
      </c>
      <c r="K14" s="12">
        <v>3</v>
      </c>
      <c r="L14" s="12">
        <f>IF(B14="","",26.03)</f>
      </c>
    </row>
    <row r="15" spans="4:10" ht="35.25" customHeight="1">
      <c r="D15" s="7"/>
      <c r="E15" s="8"/>
      <c r="F15" s="8"/>
      <c r="G15" s="9"/>
      <c r="H15" s="10"/>
      <c r="I15" s="63" t="s">
        <v>10</v>
      </c>
      <c r="J15" s="63"/>
    </row>
    <row r="16" spans="1:6" ht="21">
      <c r="A16" s="1" t="s">
        <v>12</v>
      </c>
      <c r="B16" s="1">
        <v>9</v>
      </c>
      <c r="D16" s="29"/>
      <c r="E16" s="29"/>
      <c r="F16" s="29"/>
    </row>
    <row r="17" spans="1:6" ht="21">
      <c r="A17" s="1" t="s">
        <v>13</v>
      </c>
      <c r="B17" s="1">
        <v>4.5</v>
      </c>
      <c r="D17" s="29"/>
      <c r="E17" s="29"/>
      <c r="F17" s="29"/>
    </row>
    <row r="18" spans="1:6" ht="21">
      <c r="A18" s="1" t="s">
        <v>14</v>
      </c>
      <c r="B18" s="1">
        <v>4</v>
      </c>
      <c r="D18" s="29"/>
      <c r="E18" s="29"/>
      <c r="F18" s="29"/>
    </row>
    <row r="19" spans="1:2" ht="15">
      <c r="A19" s="1" t="s">
        <v>15</v>
      </c>
      <c r="B19" s="1">
        <v>2</v>
      </c>
    </row>
  </sheetData>
  <sheetProtection selectLockedCells="1"/>
  <mergeCells count="23">
    <mergeCell ref="A1:J2"/>
    <mergeCell ref="D7:D8"/>
    <mergeCell ref="D9:D10"/>
    <mergeCell ref="D5:G5"/>
    <mergeCell ref="E7:E8"/>
    <mergeCell ref="A7:A8"/>
    <mergeCell ref="I15:J15"/>
    <mergeCell ref="G9:G10"/>
    <mergeCell ref="K7:K8"/>
    <mergeCell ref="B9:B10"/>
    <mergeCell ref="K9:K10"/>
    <mergeCell ref="K5:L5"/>
    <mergeCell ref="A9:A10"/>
    <mergeCell ref="L7:L8"/>
    <mergeCell ref="B7:B8"/>
    <mergeCell ref="E9:E10"/>
    <mergeCell ref="L9:L10"/>
    <mergeCell ref="F9:F10"/>
    <mergeCell ref="F7:F8"/>
    <mergeCell ref="H5:J5"/>
    <mergeCell ref="C7:C8"/>
    <mergeCell ref="C9:C10"/>
    <mergeCell ref="G7:G8"/>
  </mergeCells>
  <dataValidations count="1">
    <dataValidation type="whole" allowBlank="1" showInputMessage="1" promptTitle="qsdqsd" prompt="dqsdqsd" error="Votre QF est...." sqref="B7 B9:B14">
      <formula1>0</formula1>
      <formula2>550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38.57421875" style="0" customWidth="1"/>
    <col min="2" max="2" width="29.421875" style="0" customWidth="1"/>
  </cols>
  <sheetData>
    <row r="1" spans="1:3" ht="15">
      <c r="A1" t="s">
        <v>21</v>
      </c>
      <c r="B1" t="s">
        <v>22</v>
      </c>
      <c r="C1" t="s">
        <v>23</v>
      </c>
    </row>
    <row r="2" spans="1:3" ht="15">
      <c r="A2" t="s">
        <v>24</v>
      </c>
      <c r="B2">
        <v>9</v>
      </c>
      <c r="C2">
        <v>22.3</v>
      </c>
    </row>
    <row r="3" ht="15">
      <c r="A3" t="s">
        <v>25</v>
      </c>
    </row>
    <row r="4" spans="1:3" ht="15">
      <c r="A4" t="s">
        <v>26</v>
      </c>
      <c r="B4">
        <v>4</v>
      </c>
      <c r="C4">
        <v>19.9</v>
      </c>
    </row>
    <row r="5" ht="15">
      <c r="A5" t="s">
        <v>27</v>
      </c>
    </row>
    <row r="6" spans="1:3" ht="15">
      <c r="A6" t="s">
        <v>28</v>
      </c>
      <c r="B6">
        <v>3.2</v>
      </c>
      <c r="C6">
        <v>14.4</v>
      </c>
    </row>
    <row r="7" ht="15">
      <c r="A7" t="s">
        <v>29</v>
      </c>
    </row>
    <row r="8" spans="1:3" ht="15">
      <c r="A8" t="s">
        <v>30</v>
      </c>
      <c r="B8">
        <v>2.6</v>
      </c>
      <c r="C8">
        <v>11.2</v>
      </c>
    </row>
    <row r="9" ht="15">
      <c r="A9" t="s">
        <v>31</v>
      </c>
    </row>
    <row r="10" spans="1:3" ht="15">
      <c r="A10" t="s">
        <v>32</v>
      </c>
      <c r="B10">
        <v>0</v>
      </c>
      <c r="C10">
        <v>0</v>
      </c>
    </row>
    <row r="11" ht="15">
      <c r="A11" t="s">
        <v>33</v>
      </c>
    </row>
    <row r="12" spans="1:3" ht="15">
      <c r="A12" t="s">
        <v>34</v>
      </c>
      <c r="B12">
        <v>0</v>
      </c>
      <c r="C12">
        <v>0</v>
      </c>
    </row>
    <row r="13" ht="15">
      <c r="A13" t="s">
        <v>35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</dc:creator>
  <cp:keywords/>
  <dc:description/>
  <cp:lastModifiedBy>v.fauchard</cp:lastModifiedBy>
  <cp:lastPrinted>2019-07-10T14:20:33Z</cp:lastPrinted>
  <dcterms:created xsi:type="dcterms:W3CDTF">2011-03-28T09:38:07Z</dcterms:created>
  <dcterms:modified xsi:type="dcterms:W3CDTF">2019-07-10T14:33:40Z</dcterms:modified>
  <cp:category/>
  <cp:version/>
  <cp:contentType/>
  <cp:contentStatus/>
</cp:coreProperties>
</file>